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lockleypc-my.sharepoint.com/personal/parishclerk_blockley_org_uk/Documents/Blockley Parish Council/Blockley PC/RFO Role/Budget 25-26/"/>
    </mc:Choice>
  </mc:AlternateContent>
  <xr:revisionPtr revIDLastSave="7" documentId="8_{4130B0F0-679E-48AD-A2C5-0992E09D9ABB}" xr6:coauthVersionLast="47" xr6:coauthVersionMax="47" xr10:uidLastSave="{F4D92188-AC0F-44DE-A1B8-7E6818641F37}"/>
  <bookViews>
    <workbookView xWindow="384" yWindow="384" windowWidth="18792" windowHeight="11328" tabRatio="500" xr2:uid="{F7EC9E1D-7A98-4361-A6F4-C5E3783D4C85}"/>
  </bookViews>
  <sheets>
    <sheet name="Sheet1" sheetId="1" r:id="rId1"/>
    <sheet name="staf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5" i="2"/>
  <c r="D13" i="2"/>
  <c r="D14" i="2"/>
  <c r="R22" i="1"/>
  <c r="K22" i="1"/>
  <c r="L22" i="1"/>
  <c r="M22" i="1"/>
  <c r="B14" i="2"/>
  <c r="D9" i="2"/>
  <c r="B4" i="2"/>
  <c r="B9" i="2"/>
  <c r="B10" i="2"/>
  <c r="B3" i="2"/>
  <c r="B5" i="2"/>
  <c r="D2" i="2"/>
  <c r="D4" i="2"/>
  <c r="W14" i="1"/>
  <c r="W22" i="1" s="1"/>
  <c r="W82" i="1"/>
  <c r="W91" i="1"/>
  <c r="W73" i="1"/>
  <c r="W58" i="1"/>
  <c r="W46" i="1"/>
  <c r="X46" i="1" s="1"/>
  <c r="D15" i="2"/>
  <c r="D10" i="2"/>
  <c r="D11" i="2"/>
  <c r="E3" i="2"/>
  <c r="G3" i="2"/>
  <c r="F3" i="2"/>
  <c r="D3" i="2"/>
  <c r="B11" i="2"/>
  <c r="M103" i="1"/>
  <c r="N103" i="1" s="1"/>
  <c r="P103" i="1" s="1"/>
  <c r="D5" i="2"/>
  <c r="D17" i="2"/>
  <c r="W98" i="1"/>
  <c r="W102" i="1" s="1"/>
  <c r="X102" i="1" s="1"/>
  <c r="E17" i="2"/>
  <c r="V22" i="1" l="1"/>
  <c r="W105" i="1"/>
  <c r="X104" i="1" s="1"/>
  <c r="W106" i="1" l="1"/>
</calcChain>
</file>

<file path=xl/sharedStrings.xml><?xml version="1.0" encoding="utf-8"?>
<sst xmlns="http://schemas.openxmlformats.org/spreadsheetml/2006/main" count="154" uniqueCount="87">
  <si>
    <t>Blockley Parish Council</t>
  </si>
  <si>
    <t>Net Position by Cost Centre and Code</t>
  </si>
  <si>
    <t>Cost Centre Name</t>
  </si>
  <si>
    <t>01 Income</t>
  </si>
  <si>
    <t>Receipts</t>
  </si>
  <si>
    <t>Payments</t>
  </si>
  <si>
    <t>Code</t>
  </si>
  <si>
    <t>Title</t>
  </si>
  <si>
    <t>Bal. B/Fwd.</t>
  </si>
  <si>
    <t>Budget</t>
  </si>
  <si>
    <t>Actual</t>
  </si>
  <si>
    <t>net position</t>
  </si>
  <si>
    <t>2024-2025</t>
  </si>
  <si>
    <t>Precept</t>
  </si>
  <si>
    <t>Deposit account interest</t>
  </si>
  <si>
    <t>Grants/donations received</t>
  </si>
  <si>
    <t>Burial income</t>
  </si>
  <si>
    <t>Other income</t>
  </si>
  <si>
    <t>CIL</t>
  </si>
  <si>
    <t>VAT 126</t>
  </si>
  <si>
    <t>total</t>
  </si>
  <si>
    <t>02 Administration</t>
  </si>
  <si>
    <t>balance</t>
  </si>
  <si>
    <t>Chair's allowance</t>
  </si>
  <si>
    <t>Member's allowance</t>
  </si>
  <si>
    <t>Member's expenses</t>
  </si>
  <si>
    <t>Stationary/promotion/promotion</t>
  </si>
  <si>
    <t>Staff mileage</t>
  </si>
  <si>
    <t>Subscriptions &amp; Memberships</t>
  </si>
  <si>
    <t>IT &amp; software</t>
  </si>
  <si>
    <t>Website</t>
  </si>
  <si>
    <t>Phone/broadband</t>
  </si>
  <si>
    <t>Sundry expenses</t>
  </si>
  <si>
    <t>Hall rental</t>
  </si>
  <si>
    <t>Public liability insurance</t>
  </si>
  <si>
    <t>Professional fees/Bank Charges/Audit</t>
  </si>
  <si>
    <t>Payroll services inc. Software</t>
  </si>
  <si>
    <t>Election costs</t>
  </si>
  <si>
    <t>Community Speed Watch Group /Camera</t>
  </si>
  <si>
    <t>03 Parish Grounds Services</t>
  </si>
  <si>
    <t>Parish grounds - repairs &amp; maintenance</t>
  </si>
  <si>
    <t>1.257.41</t>
  </si>
  <si>
    <t>Grounds contract (TF)</t>
  </si>
  <si>
    <t>Additional grounds care</t>
  </si>
  <si>
    <t>Grounds sundries expenses</t>
  </si>
  <si>
    <t>04 Youth &amp; Recreation</t>
  </si>
  <si>
    <t>Play areas - repairs and maintenance</t>
  </si>
  <si>
    <t>Youth/recreation reserve expenditure</t>
  </si>
  <si>
    <t>Annual play area inspections</t>
  </si>
  <si>
    <t>Youth Club contract inc. Hire</t>
  </si>
  <si>
    <t>Ad hoc Recreation Activities</t>
  </si>
  <si>
    <t>Parish Events</t>
  </si>
  <si>
    <t>Hall Hire</t>
  </si>
  <si>
    <t>05 Burial Grounds</t>
  </si>
  <si>
    <t>Current Balance</t>
  </si>
  <si>
    <t>Burial grounds - repairs &amp; maintenance</t>
  </si>
  <si>
    <t>06 S137 Grants</t>
  </si>
  <si>
    <t>S137 Grants</t>
  </si>
  <si>
    <t>07 Staff &amp; Training</t>
  </si>
  <si>
    <t>Pay/NI/PAYE</t>
  </si>
  <si>
    <t>Staff training</t>
  </si>
  <si>
    <t>Members training</t>
  </si>
  <si>
    <t>Adjusted:</t>
  </si>
  <si>
    <t>NET TOTAL</t>
  </si>
  <si>
    <t>adjusted</t>
  </si>
  <si>
    <t>variance vs income</t>
  </si>
  <si>
    <t>Current Balance = Balance B/Fwd - (Receipt Budget - Actual Receipt) + (Payment Budget - Actual Payments)</t>
  </si>
  <si>
    <t>Page</t>
  </si>
  <si>
    <t>Clerk</t>
  </si>
  <si>
    <t>CFY</t>
  </si>
  <si>
    <t>Notes</t>
  </si>
  <si>
    <t>NFY</t>
  </si>
  <si>
    <t>Salary</t>
  </si>
  <si>
    <t>Pension</t>
  </si>
  <si>
    <t xml:space="preserve"> 2 - 20%</t>
  </si>
  <si>
    <t>NI</t>
  </si>
  <si>
    <t>MO</t>
  </si>
  <si>
    <t>Rate of pay</t>
  </si>
  <si>
    <t>12.50-13.5</t>
  </si>
  <si>
    <t>hours</t>
  </si>
  <si>
    <t>30x16 + 22x10</t>
  </si>
  <si>
    <t>Annual:</t>
  </si>
  <si>
    <t>NIC</t>
  </si>
  <si>
    <t>total:</t>
  </si>
  <si>
    <t>AC</t>
  </si>
  <si>
    <t>6mth adjustment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</si>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</sst>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[$£-809]#,##0.00;[$£-809]\-#,##0.00"/>
    <numFmt numFmtId="165" formatCode="0.0%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</cellStyleXfs>
  <cellXfs count="75">
    <xf numFmtId="0" fontId="0" fillId="0" borderId="0" xfId="0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 readingOrder="1"/>
    </xf>
    <xf numFmtId="3" fontId="2" fillId="0" borderId="0" xfId="0" applyNumberFormat="1" applyFont="1" applyAlignment="1">
      <alignment horizontal="left" vertical="top"/>
    </xf>
    <xf numFmtId="0" fontId="8" fillId="0" borderId="0" xfId="0" applyFont="1">
      <alignment vertical="top"/>
    </xf>
    <xf numFmtId="0" fontId="1" fillId="0" borderId="0" xfId="0" applyFont="1">
      <alignment vertical="top"/>
    </xf>
    <xf numFmtId="10" fontId="0" fillId="0" borderId="0" xfId="0" applyNumberFormat="1">
      <alignment vertical="top"/>
    </xf>
    <xf numFmtId="0" fontId="4" fillId="0" borderId="0" xfId="0" applyFont="1">
      <alignment vertical="top"/>
    </xf>
    <xf numFmtId="44" fontId="0" fillId="0" borderId="0" xfId="1" applyFont="1">
      <alignment vertical="top"/>
    </xf>
    <xf numFmtId="44" fontId="0" fillId="0" borderId="0" xfId="0" applyNumberFormat="1">
      <alignment vertical="top"/>
    </xf>
    <xf numFmtId="44" fontId="4" fillId="0" borderId="0" xfId="0" applyNumberFormat="1" applyFont="1">
      <alignment vertical="top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44" fontId="4" fillId="0" borderId="0" xfId="1" applyFont="1">
      <alignment vertical="top"/>
    </xf>
    <xf numFmtId="0" fontId="6" fillId="0" borderId="0" xfId="0" applyFont="1">
      <alignment vertical="top"/>
    </xf>
    <xf numFmtId="4" fontId="6" fillId="0" borderId="0" xfId="0" applyNumberFormat="1" applyFont="1">
      <alignment vertical="top"/>
    </xf>
    <xf numFmtId="0" fontId="2" fillId="0" borderId="0" xfId="0" applyFont="1">
      <alignment vertical="top"/>
    </xf>
    <xf numFmtId="4" fontId="2" fillId="0" borderId="0" xfId="0" applyNumberFormat="1" applyFont="1">
      <alignment vertical="top"/>
    </xf>
    <xf numFmtId="4" fontId="6" fillId="3" borderId="0" xfId="0" applyNumberFormat="1" applyFont="1" applyFill="1" applyAlignment="1">
      <alignment horizontal="right" vertical="top"/>
    </xf>
    <xf numFmtId="4" fontId="6" fillId="4" borderId="0" xfId="0" applyNumberFormat="1" applyFont="1" applyFill="1" applyAlignment="1">
      <alignment horizontal="right" vertical="top"/>
    </xf>
    <xf numFmtId="4" fontId="6" fillId="3" borderId="0" xfId="0" applyNumberFormat="1" applyFont="1" applyFill="1">
      <alignment vertical="top"/>
    </xf>
    <xf numFmtId="0" fontId="1" fillId="0" borderId="0" xfId="0" applyFont="1" applyAlignment="1">
      <alignment horizontal="center" vertical="top"/>
    </xf>
    <xf numFmtId="0" fontId="1" fillId="0" borderId="0" xfId="0" quotePrefix="1" applyFont="1" applyAlignment="1">
      <alignment horizontal="center" vertical="top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6" fillId="5" borderId="0" xfId="0" applyNumberFormat="1" applyFont="1" applyFill="1">
      <alignment vertical="top"/>
    </xf>
    <xf numFmtId="0" fontId="6" fillId="5" borderId="0" xfId="0" applyFont="1" applyFill="1">
      <alignment vertical="top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9" fontId="2" fillId="0" borderId="0" xfId="2" applyFont="1">
      <alignment vertical="top"/>
    </xf>
    <xf numFmtId="9" fontId="0" fillId="0" borderId="0" xfId="0" applyNumberFormat="1">
      <alignment vertical="top"/>
    </xf>
    <xf numFmtId="0" fontId="4" fillId="0" borderId="1" xfId="0" applyFont="1" applyBorder="1" applyAlignment="1">
      <alignment horizontal="right" vertical="top"/>
    </xf>
    <xf numFmtId="44" fontId="4" fillId="0" borderId="1" xfId="0" applyNumberFormat="1" applyFont="1" applyBorder="1">
      <alignment vertical="top"/>
    </xf>
    <xf numFmtId="0" fontId="4" fillId="0" borderId="1" xfId="0" applyFont="1" applyBorder="1">
      <alignment vertical="top"/>
    </xf>
    <xf numFmtId="165" fontId="4" fillId="0" borderId="1" xfId="2" applyNumberFormat="1" applyFont="1" applyBorder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4" fontId="2" fillId="6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6" fillId="2" borderId="0" xfId="0" applyNumberFormat="1" applyFont="1" applyFill="1">
      <alignment vertical="top"/>
    </xf>
    <xf numFmtId="3" fontId="6" fillId="0" borderId="0" xfId="0" applyNumberFormat="1" applyFont="1">
      <alignment vertical="top"/>
    </xf>
    <xf numFmtId="10" fontId="2" fillId="0" borderId="0" xfId="2" applyNumberFormat="1" applyFont="1" applyAlignment="1">
      <alignment horizontal="left" vertical="top" wrapText="1"/>
    </xf>
    <xf numFmtId="0" fontId="2" fillId="5" borderId="0" xfId="0" applyFont="1" applyFill="1">
      <alignment vertical="top"/>
    </xf>
    <xf numFmtId="3" fontId="2" fillId="6" borderId="0" xfId="0" applyNumberFormat="1" applyFont="1" applyFill="1">
      <alignment vertical="top"/>
    </xf>
    <xf numFmtId="3" fontId="2" fillId="0" borderId="0" xfId="0" applyNumberFormat="1" applyFont="1">
      <alignment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4" fontId="6" fillId="2" borderId="0" xfId="0" applyNumberFormat="1" applyFont="1" applyFill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4" fontId="2" fillId="4" borderId="6" xfId="0" applyNumberFormat="1" applyFont="1" applyFill="1" applyBorder="1" applyAlignment="1">
      <alignment horizontal="right" vertical="top"/>
    </xf>
    <xf numFmtId="4" fontId="2" fillId="4" borderId="7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 vertical="top" wrapText="1" readingOrder="1"/>
    </xf>
    <xf numFmtId="4" fontId="6" fillId="7" borderId="4" xfId="0" applyNumberFormat="1" applyFont="1" applyFill="1" applyBorder="1" applyAlignment="1">
      <alignment horizontal="right" vertical="top"/>
    </xf>
    <xf numFmtId="4" fontId="6" fillId="7" borderId="5" xfId="0" applyNumberFormat="1" applyFont="1" applyFill="1" applyBorder="1" applyAlignment="1">
      <alignment horizontal="right" vertical="top"/>
    </xf>
    <xf numFmtId="4" fontId="6" fillId="7" borderId="0" xfId="0" applyNumberFormat="1" applyFont="1" applyFill="1" applyAlignment="1">
      <alignment horizontal="right" vertical="top"/>
    </xf>
    <xf numFmtId="0" fontId="6" fillId="7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107</xdr:row>
      <xdr:rowOff>0</xdr:rowOff>
    </xdr:from>
    <xdr:to>
      <xdr:col>12</xdr:col>
      <xdr:colOff>628650</xdr:colOff>
      <xdr:row>108</xdr:row>
      <xdr:rowOff>76200</xdr:rowOff>
    </xdr:to>
    <xdr:pic>
      <xdr:nvPicPr>
        <xdr:cNvPr id="66584" name="Picture 1025">
          <a:extLst>
            <a:ext uri="{FF2B5EF4-FFF2-40B4-BE49-F238E27FC236}">
              <a16:creationId xmlns:a16="http://schemas.microsoft.com/office/drawing/2014/main" id="{A6C82398-EC76-CBAD-C428-F46DB6F9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8535650"/>
          <a:ext cx="134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63B6-6B84-4095-8AF7-D41FB5D9B5FA}">
  <sheetPr>
    <outlinePr summaryBelow="0"/>
    <pageSetUpPr autoPageBreaks="0"/>
  </sheetPr>
  <dimension ref="A1:X108"/>
  <sheetViews>
    <sheetView tabSelected="1" topLeftCell="M51" zoomScaleNormal="100" workbookViewId="0">
      <selection activeCell="X13" sqref="X13:X18"/>
    </sheetView>
  </sheetViews>
  <sheetFormatPr defaultColWidth="6.88671875" defaultRowHeight="13.2" x14ac:dyDescent="0.25"/>
  <cols>
    <col min="1" max="1" width="2.33203125" customWidth="1"/>
    <col min="2" max="2" width="1.109375" customWidth="1"/>
    <col min="3" max="3" width="5.109375" bestFit="1" customWidth="1"/>
    <col min="4" max="4" width="1.109375" customWidth="1"/>
    <col min="5" max="5" width="10.44140625" customWidth="1"/>
    <col min="6" max="6" width="19.33203125" customWidth="1"/>
    <col min="7" max="7" width="1.44140625" customWidth="1"/>
    <col min="8" max="8" width="1.109375" customWidth="1"/>
    <col min="9" max="9" width="12.5546875" customWidth="1"/>
    <col min="10" max="10" width="1" customWidth="1"/>
    <col min="11" max="11" width="1.33203125" customWidth="1"/>
    <col min="12" max="12" width="9.44140625" bestFit="1" customWidth="1"/>
    <col min="13" max="13" width="9.5546875" bestFit="1" customWidth="1"/>
    <col min="14" max="14" width="5.33203125" customWidth="1"/>
    <col min="15" max="15" width="5" customWidth="1"/>
    <col min="16" max="16" width="8.6640625" bestFit="1" customWidth="1"/>
    <col min="17" max="17" width="1.33203125" customWidth="1"/>
    <col min="18" max="18" width="6.88671875" bestFit="1" customWidth="1"/>
    <col min="19" max="19" width="4.44140625" bestFit="1" customWidth="1"/>
    <col min="20" max="20" width="1.88671875" bestFit="1" customWidth="1"/>
    <col min="21" max="21" width="2.33203125" customWidth="1"/>
    <col min="22" max="22" width="3.6640625" bestFit="1" customWidth="1"/>
    <col min="23" max="23" width="8.6640625" style="8" bestFit="1" customWidth="1"/>
    <col min="24" max="24" width="77.5546875" style="33" customWidth="1"/>
    <col min="25" max="25" width="28.33203125" bestFit="1" customWidth="1"/>
  </cols>
  <sheetData>
    <row r="1" spans="1:24" x14ac:dyDescent="0.25">
      <c r="O1" s="52">
        <v>45615</v>
      </c>
      <c r="P1" s="53"/>
      <c r="Q1" s="53"/>
      <c r="R1" s="53"/>
      <c r="S1" s="53"/>
      <c r="T1" s="53"/>
      <c r="W1" s="21"/>
      <c r="X1" s="32"/>
    </row>
    <row r="2" spans="1:24" x14ac:dyDescent="0.25">
      <c r="O2" s="53"/>
      <c r="P2" s="53"/>
      <c r="Q2" s="53"/>
      <c r="R2" s="53"/>
      <c r="S2" s="53"/>
      <c r="T2" s="53"/>
      <c r="W2" s="21"/>
      <c r="X2" s="32"/>
    </row>
    <row r="3" spans="1:24" ht="15.6" x14ac:dyDescent="0.2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W3" s="21"/>
      <c r="X3" s="32"/>
    </row>
    <row r="5" spans="1:24" x14ac:dyDescent="0.2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W5" s="21"/>
      <c r="X5" s="32"/>
    </row>
    <row r="6" spans="1:24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W6" s="21"/>
      <c r="X6" s="32"/>
    </row>
    <row r="8" spans="1:24" x14ac:dyDescent="0.25">
      <c r="B8" s="56" t="s">
        <v>2</v>
      </c>
      <c r="C8" s="56"/>
      <c r="D8" s="56"/>
      <c r="E8" s="56"/>
      <c r="F8" s="56"/>
      <c r="G8" s="56"/>
      <c r="H8" s="56"/>
      <c r="I8" s="56"/>
      <c r="W8" s="21"/>
      <c r="X8" s="32"/>
    </row>
    <row r="10" spans="1:24" x14ac:dyDescent="0.25">
      <c r="B10" s="57" t="s">
        <v>3</v>
      </c>
      <c r="C10" s="57"/>
      <c r="D10" s="57"/>
      <c r="E10" s="57"/>
      <c r="F10" s="57"/>
      <c r="G10" s="57"/>
      <c r="L10" s="58" t="s">
        <v>4</v>
      </c>
      <c r="M10" s="58"/>
      <c r="N10" s="58" t="s">
        <v>5</v>
      </c>
      <c r="O10" s="58"/>
      <c r="P10" s="58"/>
      <c r="R10" s="58"/>
      <c r="S10" s="58"/>
      <c r="T10" s="58"/>
      <c r="U10" s="58"/>
      <c r="W10" s="21"/>
      <c r="X10" s="32"/>
    </row>
    <row r="11" spans="1:24" x14ac:dyDescent="0.25">
      <c r="B11" s="57"/>
      <c r="C11" s="57"/>
      <c r="D11" s="57"/>
      <c r="E11" s="57"/>
      <c r="F11" s="57"/>
      <c r="G11" s="57"/>
      <c r="L11" s="58"/>
      <c r="M11" s="58"/>
      <c r="N11" s="58"/>
      <c r="O11" s="58"/>
      <c r="P11" s="58"/>
      <c r="R11" s="58"/>
      <c r="S11" s="58"/>
      <c r="T11" s="58"/>
      <c r="U11" s="58"/>
      <c r="W11" s="21"/>
      <c r="X11" s="32"/>
    </row>
    <row r="12" spans="1:24" x14ac:dyDescent="0.25">
      <c r="C12" s="2" t="s">
        <v>6</v>
      </c>
      <c r="E12" s="56" t="s">
        <v>7</v>
      </c>
      <c r="F12" s="56"/>
      <c r="H12" s="61" t="s">
        <v>8</v>
      </c>
      <c r="I12" s="61"/>
      <c r="K12" s="58" t="s">
        <v>9</v>
      </c>
      <c r="L12" s="58"/>
      <c r="M12" s="1" t="s">
        <v>10</v>
      </c>
      <c r="N12" s="58" t="s">
        <v>9</v>
      </c>
      <c r="O12" s="58"/>
      <c r="P12" s="1" t="s">
        <v>10</v>
      </c>
      <c r="R12" s="58" t="s">
        <v>11</v>
      </c>
      <c r="S12" s="58"/>
      <c r="T12" s="58"/>
      <c r="U12" s="58"/>
      <c r="W12" s="19" t="s">
        <v>12</v>
      </c>
      <c r="X12" s="32"/>
    </row>
    <row r="13" spans="1:24" x14ac:dyDescent="0.25">
      <c r="W13" s="21"/>
      <c r="X13" s="43"/>
    </row>
    <row r="14" spans="1:24" x14ac:dyDescent="0.25">
      <c r="C14" s="3">
        <v>1</v>
      </c>
      <c r="E14" s="59" t="s">
        <v>13</v>
      </c>
      <c r="F14" s="59"/>
      <c r="K14" s="60">
        <v>118965</v>
      </c>
      <c r="L14" s="60"/>
      <c r="M14" s="4">
        <v>118965</v>
      </c>
      <c r="W14" s="42">
        <f>M14*X14</f>
        <v>0</v>
      </c>
      <c r="X14" s="44"/>
    </row>
    <row r="15" spans="1:24" x14ac:dyDescent="0.25">
      <c r="C15" s="3">
        <v>2</v>
      </c>
      <c r="E15" s="59" t="s">
        <v>14</v>
      </c>
      <c r="F15" s="59"/>
      <c r="K15" s="60">
        <v>120</v>
      </c>
      <c r="L15" s="60"/>
      <c r="M15" s="4">
        <v>1791.26</v>
      </c>
      <c r="R15" s="60">
        <v>1671.26</v>
      </c>
      <c r="S15" s="60"/>
      <c r="T15" s="60"/>
      <c r="U15" s="60"/>
      <c r="W15" s="21"/>
      <c r="X15" s="45"/>
    </row>
    <row r="16" spans="1:24" x14ac:dyDescent="0.25">
      <c r="C16" s="3">
        <v>3</v>
      </c>
      <c r="E16" s="59" t="s">
        <v>15</v>
      </c>
      <c r="F16" s="59"/>
      <c r="K16" s="60">
        <v>500</v>
      </c>
      <c r="L16" s="60"/>
      <c r="R16" s="60">
        <v>-500</v>
      </c>
      <c r="S16" s="60"/>
      <c r="T16" s="60"/>
      <c r="U16" s="60"/>
      <c r="W16" s="21"/>
      <c r="X16" s="32"/>
    </row>
    <row r="17" spans="2:24" x14ac:dyDescent="0.25">
      <c r="C17" s="3">
        <v>32</v>
      </c>
      <c r="E17" s="59" t="s">
        <v>16</v>
      </c>
      <c r="F17" s="59"/>
      <c r="M17" s="4">
        <v>3920</v>
      </c>
      <c r="R17" s="60">
        <v>3920</v>
      </c>
      <c r="S17" s="60"/>
      <c r="T17" s="60"/>
      <c r="U17" s="60"/>
      <c r="W17" s="21"/>
      <c r="X17" s="32"/>
    </row>
    <row r="18" spans="2:24" x14ac:dyDescent="0.25">
      <c r="C18" s="3">
        <v>33</v>
      </c>
      <c r="E18" s="59" t="s">
        <v>17</v>
      </c>
      <c r="F18" s="59"/>
      <c r="K18" s="60">
        <v>2500</v>
      </c>
      <c r="L18" s="60"/>
      <c r="M18" s="4">
        <v>3076</v>
      </c>
      <c r="R18" s="60">
        <v>576</v>
      </c>
      <c r="S18" s="60"/>
      <c r="T18" s="60"/>
      <c r="U18" s="60"/>
      <c r="W18" s="21">
        <v>3000</v>
      </c>
      <c r="X18" s="32"/>
    </row>
    <row r="19" spans="2:24" x14ac:dyDescent="0.25">
      <c r="C19" s="3">
        <v>34</v>
      </c>
      <c r="E19" s="59" t="s">
        <v>18</v>
      </c>
      <c r="F19" s="59"/>
      <c r="M19" s="4">
        <v>1544.87</v>
      </c>
      <c r="R19" s="60">
        <v>1544.87</v>
      </c>
      <c r="S19" s="60"/>
      <c r="T19" s="60"/>
      <c r="U19" s="60"/>
      <c r="W19" s="21"/>
      <c r="X19" s="32"/>
    </row>
    <row r="20" spans="2:24" x14ac:dyDescent="0.25">
      <c r="C20" s="3">
        <v>40</v>
      </c>
      <c r="E20" s="59" t="s">
        <v>19</v>
      </c>
      <c r="F20" s="59"/>
      <c r="I20">
        <v>2715.62</v>
      </c>
      <c r="M20" s="4"/>
      <c r="R20" s="60"/>
      <c r="S20" s="60"/>
      <c r="T20" s="60"/>
      <c r="U20" s="60"/>
      <c r="W20" s="21"/>
      <c r="X20" s="32"/>
    </row>
    <row r="22" spans="2:24" x14ac:dyDescent="0.25">
      <c r="K22" s="62">
        <f>SUM(K14:L21)</f>
        <v>122085</v>
      </c>
      <c r="L22" s="62">
        <f>SUM(L14:L21)</f>
        <v>0</v>
      </c>
      <c r="M22" s="5">
        <f>SUM(M14:M21)</f>
        <v>129297.12999999999</v>
      </c>
      <c r="R22" s="63">
        <f>SUM(R15:U21)</f>
        <v>7212.13</v>
      </c>
      <c r="S22" s="63"/>
      <c r="T22" s="63"/>
      <c r="U22" s="63"/>
      <c r="V22" s="34">
        <f>R22/K22</f>
        <v>5.9074661096776837E-2</v>
      </c>
      <c r="W22" s="46">
        <f>SUM(W14:W20)</f>
        <v>3000</v>
      </c>
      <c r="X22" s="32" t="s">
        <v>20</v>
      </c>
    </row>
    <row r="25" spans="2:24" x14ac:dyDescent="0.25">
      <c r="B25" s="57" t="s">
        <v>21</v>
      </c>
      <c r="C25" s="57"/>
      <c r="D25" s="57"/>
      <c r="E25" s="57"/>
      <c r="F25" s="57"/>
      <c r="G25" s="57"/>
      <c r="L25" s="58" t="s">
        <v>4</v>
      </c>
      <c r="M25" s="58"/>
      <c r="N25" s="58" t="s">
        <v>5</v>
      </c>
      <c r="O25" s="58"/>
      <c r="P25" s="58"/>
      <c r="R25" s="58"/>
      <c r="S25" s="58"/>
      <c r="T25" s="58"/>
      <c r="U25" s="58"/>
      <c r="W25" s="21"/>
      <c r="X25" s="32"/>
    </row>
    <row r="26" spans="2:24" x14ac:dyDescent="0.25">
      <c r="B26" s="57"/>
      <c r="C26" s="57"/>
      <c r="D26" s="57"/>
      <c r="E26" s="57"/>
      <c r="F26" s="57"/>
      <c r="G26" s="57"/>
      <c r="L26" s="58"/>
      <c r="M26" s="58"/>
      <c r="N26" s="58"/>
      <c r="O26" s="58"/>
      <c r="P26" s="58"/>
      <c r="R26" s="58"/>
      <c r="S26" s="58"/>
      <c r="T26" s="58"/>
      <c r="U26" s="58"/>
      <c r="W26" s="21"/>
      <c r="X26" s="32"/>
    </row>
    <row r="27" spans="2:24" x14ac:dyDescent="0.25">
      <c r="C27" s="2" t="s">
        <v>6</v>
      </c>
      <c r="E27" s="56" t="s">
        <v>7</v>
      </c>
      <c r="F27" s="56"/>
      <c r="H27" s="61" t="s">
        <v>8</v>
      </c>
      <c r="I27" s="61"/>
      <c r="K27" s="58" t="s">
        <v>9</v>
      </c>
      <c r="L27" s="58"/>
      <c r="M27" s="1" t="s">
        <v>10</v>
      </c>
      <c r="N27" s="58" t="s">
        <v>9</v>
      </c>
      <c r="O27" s="58"/>
      <c r="P27" s="1" t="s">
        <v>10</v>
      </c>
      <c r="R27" s="58" t="s">
        <v>22</v>
      </c>
      <c r="S27" s="58"/>
      <c r="T27" s="58"/>
      <c r="U27" s="58"/>
      <c r="W27" s="19" t="s">
        <v>12</v>
      </c>
      <c r="X27" s="32"/>
    </row>
    <row r="29" spans="2:24" x14ac:dyDescent="0.25">
      <c r="C29" s="3">
        <v>4</v>
      </c>
      <c r="E29" s="59" t="s">
        <v>23</v>
      </c>
      <c r="F29" s="59"/>
      <c r="N29" s="60">
        <v>240</v>
      </c>
      <c r="O29" s="60"/>
      <c r="P29" s="4">
        <v>120</v>
      </c>
      <c r="R29" s="60">
        <v>120</v>
      </c>
      <c r="S29" s="60"/>
      <c r="T29" s="60"/>
      <c r="U29" s="60"/>
      <c r="W29" s="21">
        <v>240</v>
      </c>
      <c r="X29" s="32"/>
    </row>
    <row r="30" spans="2:24" x14ac:dyDescent="0.25">
      <c r="C30" s="3">
        <v>5</v>
      </c>
      <c r="E30" s="59" t="s">
        <v>24</v>
      </c>
      <c r="F30" s="59"/>
      <c r="N30" s="60">
        <v>2000</v>
      </c>
      <c r="O30" s="60"/>
      <c r="P30" s="4">
        <v>300</v>
      </c>
      <c r="R30" s="60">
        <v>1700</v>
      </c>
      <c r="S30" s="60"/>
      <c r="T30" s="60"/>
      <c r="U30" s="60"/>
      <c r="W30" s="21">
        <v>600</v>
      </c>
      <c r="X30" s="32"/>
    </row>
    <row r="31" spans="2:24" x14ac:dyDescent="0.25">
      <c r="C31" s="3">
        <v>6</v>
      </c>
      <c r="E31" s="64" t="s">
        <v>25</v>
      </c>
      <c r="F31" s="64"/>
      <c r="N31" s="60">
        <v>250</v>
      </c>
      <c r="O31" s="60"/>
      <c r="R31" s="60">
        <v>250</v>
      </c>
      <c r="S31" s="60"/>
      <c r="T31" s="60"/>
      <c r="U31" s="60"/>
      <c r="W31" s="21">
        <v>0</v>
      </c>
      <c r="X31" s="32"/>
    </row>
    <row r="32" spans="2:24" x14ac:dyDescent="0.25">
      <c r="C32" s="3">
        <v>7</v>
      </c>
      <c r="E32" s="59" t="s">
        <v>26</v>
      </c>
      <c r="F32" s="59"/>
      <c r="N32" s="60">
        <v>700</v>
      </c>
      <c r="O32" s="60"/>
      <c r="P32" s="4">
        <v>1046.3399999999999</v>
      </c>
      <c r="R32" s="60">
        <v>-346.34</v>
      </c>
      <c r="S32" s="60"/>
      <c r="T32" s="60"/>
      <c r="U32" s="60"/>
      <c r="W32" s="21">
        <v>700</v>
      </c>
      <c r="X32" s="32"/>
    </row>
    <row r="33" spans="3:24" x14ac:dyDescent="0.25">
      <c r="C33" s="3">
        <v>8</v>
      </c>
      <c r="E33" s="59" t="s">
        <v>27</v>
      </c>
      <c r="F33" s="59"/>
      <c r="N33" s="60">
        <v>400</v>
      </c>
      <c r="O33" s="60"/>
      <c r="P33" s="4">
        <v>69.3</v>
      </c>
      <c r="R33" s="60">
        <v>303.88</v>
      </c>
      <c r="S33" s="60"/>
      <c r="T33" s="60"/>
      <c r="U33" s="60"/>
      <c r="W33" s="21">
        <v>200</v>
      </c>
      <c r="X33" s="32"/>
    </row>
    <row r="34" spans="3:24" x14ac:dyDescent="0.25">
      <c r="C34" s="3">
        <v>9</v>
      </c>
      <c r="E34" s="59" t="s">
        <v>28</v>
      </c>
      <c r="F34" s="59"/>
      <c r="N34" s="60">
        <v>1000</v>
      </c>
      <c r="O34" s="60"/>
      <c r="P34" s="4">
        <v>993.17</v>
      </c>
      <c r="R34" s="60">
        <v>6.83</v>
      </c>
      <c r="S34" s="60"/>
      <c r="T34" s="60"/>
      <c r="U34" s="60"/>
      <c r="W34" s="21">
        <v>1000</v>
      </c>
      <c r="X34" s="32"/>
    </row>
    <row r="35" spans="3:24" x14ac:dyDescent="0.25">
      <c r="C35" s="3">
        <v>10</v>
      </c>
      <c r="E35" s="59" t="s">
        <v>29</v>
      </c>
      <c r="F35" s="59"/>
      <c r="N35" s="60">
        <v>2000</v>
      </c>
      <c r="O35" s="60"/>
      <c r="P35" s="4">
        <v>1397.42</v>
      </c>
      <c r="R35" s="60">
        <v>602.58000000000004</v>
      </c>
      <c r="S35" s="60"/>
      <c r="T35" s="60"/>
      <c r="U35" s="60"/>
      <c r="W35" s="21">
        <v>1700</v>
      </c>
      <c r="X35" s="32"/>
    </row>
    <row r="36" spans="3:24" x14ac:dyDescent="0.25">
      <c r="C36" s="3">
        <v>11</v>
      </c>
      <c r="E36" s="59" t="s">
        <v>30</v>
      </c>
      <c r="F36" s="59"/>
      <c r="N36" s="60">
        <v>675</v>
      </c>
      <c r="O36" s="60"/>
      <c r="R36" s="60">
        <v>675</v>
      </c>
      <c r="S36" s="60"/>
      <c r="T36" s="60"/>
      <c r="U36" s="60"/>
      <c r="W36" s="21">
        <v>0</v>
      </c>
      <c r="X36" s="32"/>
    </row>
    <row r="37" spans="3:24" x14ac:dyDescent="0.25">
      <c r="C37" s="3">
        <v>12</v>
      </c>
      <c r="E37" s="59" t="s">
        <v>31</v>
      </c>
      <c r="F37" s="59"/>
      <c r="L37" s="22">
        <v>1944.49</v>
      </c>
      <c r="N37" s="60">
        <v>680</v>
      </c>
      <c r="O37" s="60"/>
      <c r="P37" s="4">
        <v>893.34</v>
      </c>
      <c r="R37" s="60">
        <v>-213.34</v>
      </c>
      <c r="S37" s="60"/>
      <c r="T37" s="60"/>
      <c r="U37" s="60"/>
      <c r="W37" s="21">
        <v>600</v>
      </c>
      <c r="X37" s="32"/>
    </row>
    <row r="38" spans="3:24" x14ac:dyDescent="0.25">
      <c r="C38" s="3">
        <v>13</v>
      </c>
      <c r="E38" s="64" t="s">
        <v>32</v>
      </c>
      <c r="F38" s="64"/>
      <c r="N38" s="60">
        <v>250</v>
      </c>
      <c r="O38" s="60"/>
      <c r="P38" s="4">
        <v>121.48</v>
      </c>
      <c r="R38" s="60">
        <v>128.52000000000001</v>
      </c>
      <c r="S38" s="60"/>
      <c r="T38" s="60"/>
      <c r="U38" s="60"/>
      <c r="W38" s="21">
        <v>250</v>
      </c>
      <c r="X38" s="32"/>
    </row>
    <row r="39" spans="3:24" x14ac:dyDescent="0.25">
      <c r="C39" s="3">
        <v>14</v>
      </c>
      <c r="E39" s="59" t="s">
        <v>33</v>
      </c>
      <c r="F39" s="59"/>
      <c r="N39" s="60">
        <v>840</v>
      </c>
      <c r="O39" s="60"/>
      <c r="P39" s="4">
        <v>217.5</v>
      </c>
      <c r="R39" s="60">
        <v>622.5</v>
      </c>
      <c r="S39" s="60"/>
      <c r="T39" s="60"/>
      <c r="U39" s="60"/>
      <c r="W39" s="21">
        <v>500</v>
      </c>
      <c r="X39" s="32"/>
    </row>
    <row r="40" spans="3:24" x14ac:dyDescent="0.25">
      <c r="C40" s="3">
        <v>15</v>
      </c>
      <c r="E40" s="59" t="s">
        <v>34</v>
      </c>
      <c r="F40" s="59"/>
      <c r="N40" s="60">
        <v>3157.09</v>
      </c>
      <c r="O40" s="60"/>
      <c r="P40" s="4">
        <v>3120.27</v>
      </c>
      <c r="R40" s="60">
        <v>36.82</v>
      </c>
      <c r="S40" s="60"/>
      <c r="T40" s="60"/>
      <c r="U40" s="60"/>
      <c r="W40" s="4">
        <v>3120.27</v>
      </c>
      <c r="X40" s="32"/>
    </row>
    <row r="41" spans="3:24" x14ac:dyDescent="0.25">
      <c r="C41" s="3">
        <v>16</v>
      </c>
      <c r="E41" s="59" t="s">
        <v>35</v>
      </c>
      <c r="F41" s="59"/>
      <c r="N41" s="60">
        <v>1000</v>
      </c>
      <c r="O41" s="60"/>
      <c r="P41" s="4">
        <v>2745.9</v>
      </c>
      <c r="R41" s="60">
        <v>1745.9</v>
      </c>
      <c r="S41" s="60"/>
      <c r="T41" s="60"/>
      <c r="U41" s="60"/>
      <c r="W41" s="21">
        <v>2000</v>
      </c>
      <c r="X41" s="32"/>
    </row>
    <row r="42" spans="3:24" x14ac:dyDescent="0.25">
      <c r="C42" s="3">
        <v>17</v>
      </c>
      <c r="E42" s="59" t="s">
        <v>36</v>
      </c>
      <c r="F42" s="59"/>
      <c r="N42" s="60">
        <v>324</v>
      </c>
      <c r="O42" s="60"/>
      <c r="P42" s="4">
        <v>66.5</v>
      </c>
      <c r="R42" s="60">
        <v>257.5</v>
      </c>
      <c r="S42" s="60"/>
      <c r="T42" s="60"/>
      <c r="U42" s="60"/>
      <c r="W42" s="21">
        <v>420</v>
      </c>
      <c r="X42" s="32"/>
    </row>
    <row r="43" spans="3:24" x14ac:dyDescent="0.25">
      <c r="C43" s="3">
        <v>41</v>
      </c>
      <c r="E43" s="59" t="s">
        <v>37</v>
      </c>
      <c r="F43" s="59"/>
      <c r="W43" s="21"/>
      <c r="X43" s="32"/>
    </row>
    <row r="44" spans="3:24" x14ac:dyDescent="0.25">
      <c r="C44" s="3">
        <v>42</v>
      </c>
      <c r="E44" s="59" t="s">
        <v>38</v>
      </c>
      <c r="F44" s="59"/>
      <c r="W44" s="21"/>
      <c r="X44" s="32"/>
    </row>
    <row r="46" spans="3:24" x14ac:dyDescent="0.25">
      <c r="N46" s="63">
        <v>13516.09</v>
      </c>
      <c r="O46" s="63"/>
      <c r="P46" s="5">
        <v>11118.04</v>
      </c>
      <c r="R46" s="63">
        <v>2398.0500000000002</v>
      </c>
      <c r="S46" s="63"/>
      <c r="T46" s="63"/>
      <c r="U46" s="63"/>
      <c r="W46" s="47">
        <f>SUM(W29:W44)</f>
        <v>11330.27</v>
      </c>
      <c r="X46" s="48">
        <f>W46/N46-1</f>
        <v>-0.16171984649406745</v>
      </c>
    </row>
    <row r="47" spans="3:24" x14ac:dyDescent="0.25">
      <c r="W47" s="21"/>
      <c r="X47" s="45"/>
    </row>
    <row r="49" spans="2:24" x14ac:dyDescent="0.25">
      <c r="B49" s="57" t="s">
        <v>39</v>
      </c>
      <c r="C49" s="57"/>
      <c r="D49" s="57"/>
      <c r="E49" s="57"/>
      <c r="F49" s="57"/>
      <c r="G49" s="57"/>
      <c r="L49" s="58" t="s">
        <v>4</v>
      </c>
      <c r="M49" s="58"/>
      <c r="N49" s="58" t="s">
        <v>5</v>
      </c>
      <c r="O49" s="58"/>
      <c r="P49" s="58"/>
      <c r="R49" s="58"/>
      <c r="S49" s="58"/>
      <c r="T49" s="58"/>
      <c r="U49" s="58"/>
      <c r="W49" s="21"/>
      <c r="X49" s="32"/>
    </row>
    <row r="50" spans="2:24" x14ac:dyDescent="0.25">
      <c r="B50" s="57"/>
      <c r="C50" s="57"/>
      <c r="D50" s="57"/>
      <c r="E50" s="57"/>
      <c r="F50" s="57"/>
      <c r="G50" s="57"/>
      <c r="L50" s="58"/>
      <c r="M50" s="58"/>
      <c r="N50" s="58"/>
      <c r="O50" s="58"/>
      <c r="P50" s="58"/>
      <c r="R50" s="58"/>
      <c r="S50" s="58"/>
      <c r="T50" s="58"/>
      <c r="U50" s="58"/>
      <c r="W50" s="21"/>
      <c r="X50" s="32"/>
    </row>
    <row r="51" spans="2:24" x14ac:dyDescent="0.25">
      <c r="C51" s="2" t="s">
        <v>6</v>
      </c>
      <c r="E51" s="56" t="s">
        <v>7</v>
      </c>
      <c r="F51" s="56"/>
      <c r="H51" s="61" t="s">
        <v>8</v>
      </c>
      <c r="I51" s="61"/>
      <c r="K51" s="58" t="s">
        <v>9</v>
      </c>
      <c r="L51" s="58"/>
      <c r="M51" s="1" t="s">
        <v>10</v>
      </c>
      <c r="N51" s="58" t="s">
        <v>9</v>
      </c>
      <c r="O51" s="58"/>
      <c r="P51" s="1" t="s">
        <v>10</v>
      </c>
      <c r="R51" s="58" t="s">
        <v>22</v>
      </c>
      <c r="S51" s="58"/>
      <c r="T51" s="58"/>
      <c r="U51" s="58"/>
      <c r="W51" s="21"/>
      <c r="X51" s="32"/>
    </row>
    <row r="53" spans="2:24" x14ac:dyDescent="0.25">
      <c r="C53" s="3">
        <v>18</v>
      </c>
      <c r="E53" s="59" t="s">
        <v>40</v>
      </c>
      <c r="F53" s="59"/>
      <c r="N53" s="60">
        <v>6000</v>
      </c>
      <c r="O53" s="60"/>
      <c r="P53" s="4">
        <v>4742.59</v>
      </c>
      <c r="R53" s="60" t="s">
        <v>41</v>
      </c>
      <c r="S53" s="60"/>
      <c r="T53" s="60"/>
      <c r="U53" s="60"/>
      <c r="W53" s="49">
        <v>6000</v>
      </c>
      <c r="X53"/>
    </row>
    <row r="54" spans="2:24" x14ac:dyDescent="0.25">
      <c r="C54" s="3">
        <v>19</v>
      </c>
      <c r="E54" s="59" t="s">
        <v>42</v>
      </c>
      <c r="F54" s="59"/>
      <c r="N54" s="60">
        <v>24796</v>
      </c>
      <c r="O54" s="60"/>
      <c r="P54" s="4">
        <v>15880</v>
      </c>
      <c r="R54" s="60">
        <v>8916</v>
      </c>
      <c r="S54" s="60"/>
      <c r="T54" s="60"/>
      <c r="U54" s="60"/>
      <c r="W54" s="21">
        <v>24812.400000000001</v>
      </c>
      <c r="X54"/>
    </row>
    <row r="55" spans="2:24" x14ac:dyDescent="0.25">
      <c r="C55" s="3">
        <v>20</v>
      </c>
      <c r="E55" s="59" t="s">
        <v>43</v>
      </c>
      <c r="F55" s="59"/>
      <c r="N55" s="60">
        <v>6000</v>
      </c>
      <c r="O55" s="60"/>
      <c r="P55" s="4">
        <v>2808</v>
      </c>
      <c r="R55" s="60">
        <v>3192</v>
      </c>
      <c r="S55" s="60"/>
      <c r="T55" s="60"/>
      <c r="U55" s="60"/>
      <c r="W55" s="31">
        <v>4000</v>
      </c>
      <c r="X55"/>
    </row>
    <row r="56" spans="2:24" x14ac:dyDescent="0.25">
      <c r="C56" s="3">
        <v>21</v>
      </c>
      <c r="E56" s="59" t="s">
        <v>44</v>
      </c>
      <c r="F56" s="59"/>
      <c r="N56" s="60">
        <v>300</v>
      </c>
      <c r="O56" s="60"/>
      <c r="P56" s="4">
        <v>166.95</v>
      </c>
      <c r="R56" s="60">
        <v>1330.05</v>
      </c>
      <c r="S56" s="60"/>
      <c r="T56" s="60"/>
      <c r="U56" s="60"/>
      <c r="W56" s="21">
        <v>300</v>
      </c>
      <c r="X56"/>
    </row>
    <row r="57" spans="2:24" x14ac:dyDescent="0.25">
      <c r="X57"/>
    </row>
    <row r="58" spans="2:24" x14ac:dyDescent="0.25">
      <c r="N58" s="63">
        <v>37096</v>
      </c>
      <c r="O58" s="63"/>
      <c r="P58" s="5">
        <v>23597.54</v>
      </c>
      <c r="R58" s="63">
        <v>13498.46</v>
      </c>
      <c r="S58" s="63"/>
      <c r="T58" s="63"/>
      <c r="U58" s="63"/>
      <c r="W58" s="47">
        <f>SUM(W53:W57)</f>
        <v>35112.400000000001</v>
      </c>
      <c r="X58"/>
    </row>
    <row r="59" spans="2:24" x14ac:dyDescent="0.25">
      <c r="R59" s="19"/>
      <c r="W59" s="21"/>
      <c r="X59"/>
    </row>
    <row r="60" spans="2:24" x14ac:dyDescent="0.25">
      <c r="X60"/>
    </row>
    <row r="61" spans="2:24" x14ac:dyDescent="0.25">
      <c r="B61" s="57" t="s">
        <v>45</v>
      </c>
      <c r="C61" s="57"/>
      <c r="D61" s="57"/>
      <c r="E61" s="57"/>
      <c r="F61" s="57"/>
      <c r="G61" s="57"/>
      <c r="L61" s="58" t="s">
        <v>4</v>
      </c>
      <c r="M61" s="58"/>
      <c r="N61" s="58" t="s">
        <v>5</v>
      </c>
      <c r="O61" s="58"/>
      <c r="P61" s="58"/>
      <c r="R61" s="58"/>
      <c r="S61" s="58"/>
      <c r="T61" s="58"/>
      <c r="U61" s="58"/>
      <c r="W61" s="21"/>
      <c r="X61"/>
    </row>
    <row r="62" spans="2:24" x14ac:dyDescent="0.25">
      <c r="B62" s="57"/>
      <c r="C62" s="57"/>
      <c r="D62" s="57"/>
      <c r="E62" s="57"/>
      <c r="F62" s="57"/>
      <c r="G62" s="57"/>
      <c r="L62" s="58"/>
      <c r="M62" s="58"/>
      <c r="N62" s="58"/>
      <c r="O62" s="58"/>
      <c r="P62" s="58"/>
      <c r="R62" s="58"/>
      <c r="S62" s="58"/>
      <c r="T62" s="58"/>
      <c r="U62" s="58"/>
      <c r="W62" s="21"/>
      <c r="X62"/>
    </row>
    <row r="63" spans="2:24" x14ac:dyDescent="0.25">
      <c r="C63" s="2" t="s">
        <v>6</v>
      </c>
      <c r="E63" s="56" t="s">
        <v>7</v>
      </c>
      <c r="F63" s="56"/>
      <c r="H63" s="61" t="s">
        <v>8</v>
      </c>
      <c r="I63" s="61"/>
      <c r="K63" s="58" t="s">
        <v>9</v>
      </c>
      <c r="L63" s="58"/>
      <c r="M63" s="1" t="s">
        <v>10</v>
      </c>
      <c r="N63" s="58" t="s">
        <v>9</v>
      </c>
      <c r="O63" s="58"/>
      <c r="P63" s="1" t="s">
        <v>10</v>
      </c>
      <c r="R63" s="58" t="s">
        <v>22</v>
      </c>
      <c r="S63" s="58"/>
      <c r="T63" s="58"/>
      <c r="U63" s="58"/>
      <c r="W63" s="21"/>
      <c r="X63"/>
    </row>
    <row r="64" spans="2:24" x14ac:dyDescent="0.25">
      <c r="X64"/>
    </row>
    <row r="65" spans="2:24" x14ac:dyDescent="0.25">
      <c r="C65" s="3">
        <v>22</v>
      </c>
      <c r="E65" s="59" t="s">
        <v>46</v>
      </c>
      <c r="F65" s="59"/>
      <c r="N65" s="60">
        <v>1000</v>
      </c>
      <c r="O65" s="60"/>
      <c r="R65" s="60">
        <v>1000</v>
      </c>
      <c r="S65" s="60"/>
      <c r="T65" s="60"/>
      <c r="U65" s="60"/>
      <c r="W65" s="21">
        <v>1000</v>
      </c>
      <c r="X65"/>
    </row>
    <row r="66" spans="2:24" x14ac:dyDescent="0.25">
      <c r="C66" s="3">
        <v>23</v>
      </c>
      <c r="E66" s="59" t="s">
        <v>47</v>
      </c>
      <c r="F66" s="59"/>
      <c r="W66" s="21"/>
      <c r="X66"/>
    </row>
    <row r="67" spans="2:24" x14ac:dyDescent="0.25">
      <c r="C67" s="3">
        <v>24</v>
      </c>
      <c r="E67" s="59" t="s">
        <v>48</v>
      </c>
      <c r="F67" s="59"/>
      <c r="N67" s="60">
        <v>600</v>
      </c>
      <c r="O67" s="60"/>
      <c r="P67" s="4">
        <v>410</v>
      </c>
      <c r="R67" s="60">
        <v>190</v>
      </c>
      <c r="S67" s="60"/>
      <c r="T67" s="60"/>
      <c r="U67" s="60"/>
      <c r="W67" s="21">
        <v>410</v>
      </c>
      <c r="X67"/>
    </row>
    <row r="68" spans="2:24" x14ac:dyDescent="0.25">
      <c r="C68" s="3">
        <v>25</v>
      </c>
      <c r="E68" s="59" t="s">
        <v>49</v>
      </c>
      <c r="F68" s="59"/>
      <c r="N68" s="60">
        <v>12000</v>
      </c>
      <c r="O68" s="60"/>
      <c r="P68" s="4">
        <v>6829.08</v>
      </c>
      <c r="R68" s="60">
        <v>5170.92</v>
      </c>
      <c r="S68" s="60"/>
      <c r="T68" s="60"/>
      <c r="U68" s="60"/>
      <c r="W68" s="21">
        <v>12000</v>
      </c>
      <c r="X68"/>
    </row>
    <row r="69" spans="2:24" x14ac:dyDescent="0.25">
      <c r="C69" s="3">
        <v>26</v>
      </c>
      <c r="E69" s="59" t="s">
        <v>50</v>
      </c>
      <c r="F69" s="59"/>
      <c r="N69" s="60">
        <v>6000</v>
      </c>
      <c r="O69" s="60"/>
      <c r="P69" s="4">
        <v>2355.2199999999998</v>
      </c>
      <c r="R69" s="60">
        <v>3644.78</v>
      </c>
      <c r="S69" s="60"/>
      <c r="T69" s="60"/>
      <c r="U69" s="60"/>
      <c r="W69" s="31">
        <v>5000</v>
      </c>
      <c r="X69"/>
    </row>
    <row r="70" spans="2:24" x14ac:dyDescent="0.25">
      <c r="C70" s="3">
        <v>35</v>
      </c>
      <c r="E70" s="59" t="s">
        <v>51</v>
      </c>
      <c r="F70" s="59"/>
      <c r="N70" s="60">
        <v>1100</v>
      </c>
      <c r="O70" s="60"/>
      <c r="R70" s="60">
        <v>1100</v>
      </c>
      <c r="S70" s="60"/>
      <c r="T70" s="60"/>
      <c r="U70" s="60"/>
      <c r="W70" s="21">
        <v>0</v>
      </c>
      <c r="X70"/>
    </row>
    <row r="71" spans="2:24" x14ac:dyDescent="0.25">
      <c r="C71" s="3">
        <v>43</v>
      </c>
      <c r="E71" s="59" t="s">
        <v>52</v>
      </c>
      <c r="F71" s="59"/>
      <c r="P71" s="4">
        <v>1482</v>
      </c>
      <c r="R71" s="60">
        <v>-1482</v>
      </c>
      <c r="S71" s="60"/>
      <c r="T71" s="60"/>
      <c r="U71" s="60"/>
      <c r="W71" s="21">
        <v>2000</v>
      </c>
      <c r="X71"/>
    </row>
    <row r="72" spans="2:24" x14ac:dyDescent="0.25">
      <c r="X72"/>
    </row>
    <row r="73" spans="2:24" x14ac:dyDescent="0.25">
      <c r="N73" s="63">
        <v>20700</v>
      </c>
      <c r="O73" s="63"/>
      <c r="P73" s="5">
        <v>9874.2999999999993</v>
      </c>
      <c r="R73" s="63">
        <v>9623.7000000000007</v>
      </c>
      <c r="S73" s="63"/>
      <c r="T73" s="63"/>
      <c r="U73" s="63"/>
      <c r="W73" s="47">
        <f>SUM(W65:W71)</f>
        <v>20410</v>
      </c>
      <c r="X73"/>
    </row>
    <row r="74" spans="2:24" x14ac:dyDescent="0.25">
      <c r="W74" s="21"/>
      <c r="X74"/>
    </row>
    <row r="75" spans="2:24" x14ac:dyDescent="0.25">
      <c r="X75"/>
    </row>
    <row r="76" spans="2:24" x14ac:dyDescent="0.25">
      <c r="B76" s="57" t="s">
        <v>53</v>
      </c>
      <c r="C76" s="57"/>
      <c r="D76" s="57"/>
      <c r="E76" s="57"/>
      <c r="F76" s="57"/>
      <c r="G76" s="57"/>
      <c r="L76" s="58" t="s">
        <v>4</v>
      </c>
      <c r="M76" s="58"/>
      <c r="N76" s="58" t="s">
        <v>5</v>
      </c>
      <c r="O76" s="58"/>
      <c r="P76" s="58"/>
      <c r="R76" s="58" t="s">
        <v>54</v>
      </c>
      <c r="S76" s="58"/>
      <c r="T76" s="58"/>
      <c r="U76" s="58"/>
      <c r="W76" s="21"/>
      <c r="X76"/>
    </row>
    <row r="77" spans="2:24" x14ac:dyDescent="0.25">
      <c r="B77" s="57"/>
      <c r="C77" s="57"/>
      <c r="D77" s="57"/>
      <c r="E77" s="57"/>
      <c r="F77" s="57"/>
      <c r="G77" s="57"/>
      <c r="L77" s="58"/>
      <c r="M77" s="58"/>
      <c r="N77" s="58"/>
      <c r="O77" s="58"/>
      <c r="P77" s="58"/>
      <c r="R77" s="58"/>
      <c r="S77" s="58"/>
      <c r="T77" s="58"/>
      <c r="U77" s="58"/>
      <c r="W77" s="21"/>
      <c r="X77"/>
    </row>
    <row r="78" spans="2:24" x14ac:dyDescent="0.25">
      <c r="C78" s="2" t="s">
        <v>6</v>
      </c>
      <c r="E78" s="56" t="s">
        <v>7</v>
      </c>
      <c r="F78" s="56"/>
      <c r="H78" s="61" t="s">
        <v>8</v>
      </c>
      <c r="I78" s="61"/>
      <c r="K78" s="58" t="s">
        <v>9</v>
      </c>
      <c r="L78" s="58"/>
      <c r="M78" s="1" t="s">
        <v>10</v>
      </c>
      <c r="N78" s="58" t="s">
        <v>9</v>
      </c>
      <c r="O78" s="58"/>
      <c r="P78" s="1" t="s">
        <v>10</v>
      </c>
      <c r="R78" s="58" t="s">
        <v>9</v>
      </c>
      <c r="S78" s="58"/>
      <c r="T78" s="58"/>
      <c r="U78" s="58"/>
      <c r="W78" s="21"/>
      <c r="X78"/>
    </row>
    <row r="79" spans="2:24" x14ac:dyDescent="0.25">
      <c r="X79"/>
    </row>
    <row r="80" spans="2:24" x14ac:dyDescent="0.25">
      <c r="C80" s="3">
        <v>27</v>
      </c>
      <c r="E80" s="59" t="s">
        <v>55</v>
      </c>
      <c r="F80" s="59"/>
      <c r="N80" s="60">
        <v>6000</v>
      </c>
      <c r="O80" s="60"/>
      <c r="P80" s="60">
        <v>570</v>
      </c>
      <c r="Q80" s="60"/>
      <c r="R80" s="60">
        <v>5430</v>
      </c>
      <c r="S80" s="60"/>
      <c r="T80" s="60"/>
      <c r="U80" s="60"/>
      <c r="W80" s="30">
        <v>3000</v>
      </c>
      <c r="X80"/>
    </row>
    <row r="81" spans="2:24" x14ac:dyDescent="0.25">
      <c r="X81"/>
    </row>
    <row r="82" spans="2:24" x14ac:dyDescent="0.25">
      <c r="N82" s="63">
        <v>6000</v>
      </c>
      <c r="O82" s="63"/>
      <c r="P82" s="63">
        <v>570</v>
      </c>
      <c r="Q82" s="63"/>
      <c r="R82" s="63">
        <v>5430</v>
      </c>
      <c r="S82" s="63"/>
      <c r="T82" s="63"/>
      <c r="U82" s="63"/>
      <c r="W82" s="47">
        <f>SUM(W80:W81)</f>
        <v>3000</v>
      </c>
      <c r="X82"/>
    </row>
    <row r="83" spans="2:24" x14ac:dyDescent="0.25">
      <c r="W83" s="21"/>
      <c r="X83"/>
    </row>
    <row r="84" spans="2:24" x14ac:dyDescent="0.25">
      <c r="X84"/>
    </row>
    <row r="85" spans="2:24" x14ac:dyDescent="0.25">
      <c r="B85" s="57" t="s">
        <v>56</v>
      </c>
      <c r="C85" s="57"/>
      <c r="D85" s="57"/>
      <c r="E85" s="57"/>
      <c r="F85" s="57"/>
      <c r="G85" s="57"/>
      <c r="L85" s="58" t="s">
        <v>4</v>
      </c>
      <c r="M85" s="58"/>
      <c r="N85" s="58" t="s">
        <v>5</v>
      </c>
      <c r="O85" s="58"/>
      <c r="P85" s="58"/>
      <c r="R85" s="58" t="s">
        <v>54</v>
      </c>
      <c r="S85" s="58"/>
      <c r="T85" s="58"/>
      <c r="U85" s="58"/>
      <c r="W85" s="21"/>
      <c r="X85"/>
    </row>
    <row r="86" spans="2:24" x14ac:dyDescent="0.25">
      <c r="B86" s="57"/>
      <c r="C86" s="57"/>
      <c r="D86" s="57"/>
      <c r="E86" s="57"/>
      <c r="F86" s="57"/>
      <c r="G86" s="57"/>
      <c r="L86" s="58"/>
      <c r="M86" s="58"/>
      <c r="N86" s="58"/>
      <c r="O86" s="58"/>
      <c r="P86" s="58"/>
      <c r="R86" s="58"/>
      <c r="S86" s="58"/>
      <c r="T86" s="58"/>
      <c r="U86" s="58"/>
      <c r="W86" s="21"/>
      <c r="X86"/>
    </row>
    <row r="87" spans="2:24" x14ac:dyDescent="0.25">
      <c r="C87" s="2" t="s">
        <v>6</v>
      </c>
      <c r="E87" s="56" t="s">
        <v>7</v>
      </c>
      <c r="F87" s="56"/>
      <c r="H87" s="61" t="s">
        <v>8</v>
      </c>
      <c r="I87" s="61"/>
      <c r="K87" s="58" t="s">
        <v>9</v>
      </c>
      <c r="L87" s="58"/>
      <c r="M87" s="1" t="s">
        <v>10</v>
      </c>
      <c r="N87" s="58" t="s">
        <v>9</v>
      </c>
      <c r="O87" s="58"/>
      <c r="P87" s="1" t="s">
        <v>10</v>
      </c>
      <c r="R87" s="58" t="s">
        <v>9</v>
      </c>
      <c r="S87" s="58"/>
      <c r="T87" s="58"/>
      <c r="U87" s="58"/>
      <c r="W87" s="21"/>
      <c r="X87"/>
    </row>
    <row r="88" spans="2:24" x14ac:dyDescent="0.25">
      <c r="X88"/>
    </row>
    <row r="89" spans="2:24" x14ac:dyDescent="0.25">
      <c r="C89" s="3">
        <v>28</v>
      </c>
      <c r="E89" s="59" t="s">
        <v>57</v>
      </c>
      <c r="F89" s="59"/>
      <c r="N89" s="60">
        <v>4000</v>
      </c>
      <c r="O89" s="60"/>
      <c r="P89" s="4">
        <v>2008.55</v>
      </c>
      <c r="R89" s="60">
        <v>1991.45</v>
      </c>
      <c r="S89" s="60"/>
      <c r="T89" s="60"/>
      <c r="U89" s="60"/>
      <c r="W89" s="50">
        <v>6000</v>
      </c>
      <c r="X89"/>
    </row>
    <row r="90" spans="2:24" x14ac:dyDescent="0.25">
      <c r="X90"/>
    </row>
    <row r="91" spans="2:24" x14ac:dyDescent="0.25">
      <c r="N91" s="63">
        <v>4000</v>
      </c>
      <c r="O91" s="63"/>
      <c r="P91" s="5">
        <v>2008.55</v>
      </c>
      <c r="R91" s="63">
        <v>1991.45</v>
      </c>
      <c r="S91" s="63"/>
      <c r="T91" s="63"/>
      <c r="U91" s="63"/>
      <c r="W91" s="47">
        <f>SUM(W89:W90)</f>
        <v>6000</v>
      </c>
      <c r="X91"/>
    </row>
    <row r="92" spans="2:24" x14ac:dyDescent="0.25">
      <c r="X92"/>
    </row>
    <row r="93" spans="2:24" x14ac:dyDescent="0.25">
      <c r="X93"/>
    </row>
    <row r="94" spans="2:24" x14ac:dyDescent="0.25">
      <c r="B94" s="57" t="s">
        <v>58</v>
      </c>
      <c r="C94" s="57"/>
      <c r="D94" s="57"/>
      <c r="E94" s="57"/>
      <c r="F94" s="57"/>
      <c r="G94" s="57"/>
      <c r="L94" s="58" t="s">
        <v>4</v>
      </c>
      <c r="M94" s="58"/>
      <c r="N94" s="58" t="s">
        <v>5</v>
      </c>
      <c r="O94" s="58"/>
      <c r="P94" s="58"/>
      <c r="R94" s="58" t="s">
        <v>54</v>
      </c>
      <c r="S94" s="58"/>
      <c r="T94" s="58"/>
      <c r="U94" s="58"/>
      <c r="W94" s="21"/>
      <c r="X94"/>
    </row>
    <row r="95" spans="2:24" x14ac:dyDescent="0.25">
      <c r="B95" s="57"/>
      <c r="C95" s="57"/>
      <c r="D95" s="57"/>
      <c r="E95" s="57"/>
      <c r="F95" s="57"/>
      <c r="G95" s="57"/>
      <c r="L95" s="58"/>
      <c r="M95" s="58"/>
      <c r="N95" s="58"/>
      <c r="O95" s="58"/>
      <c r="P95" s="58"/>
      <c r="R95" s="58"/>
      <c r="S95" s="58"/>
      <c r="T95" s="58"/>
      <c r="U95" s="58"/>
      <c r="W95" s="21"/>
      <c r="X95"/>
    </row>
    <row r="96" spans="2:24" x14ac:dyDescent="0.25">
      <c r="C96" s="2" t="s">
        <v>6</v>
      </c>
      <c r="E96" s="56" t="s">
        <v>7</v>
      </c>
      <c r="F96" s="56"/>
      <c r="H96" s="61" t="s">
        <v>8</v>
      </c>
      <c r="I96" s="61"/>
      <c r="K96" s="58" t="s">
        <v>9</v>
      </c>
      <c r="L96" s="58"/>
      <c r="M96" s="1" t="s">
        <v>10</v>
      </c>
      <c r="N96" s="58" t="s">
        <v>9</v>
      </c>
      <c r="O96" s="58"/>
      <c r="P96" s="1" t="s">
        <v>10</v>
      </c>
      <c r="R96" s="58" t="s">
        <v>9</v>
      </c>
      <c r="S96" s="58"/>
      <c r="T96" s="58"/>
      <c r="U96" s="58"/>
      <c r="W96" s="21"/>
      <c r="X96"/>
    </row>
    <row r="97" spans="1:24" ht="13.8" thickBot="1" x14ac:dyDescent="0.3">
      <c r="W97" s="21"/>
      <c r="X97"/>
    </row>
    <row r="98" spans="1:24" x14ac:dyDescent="0.25">
      <c r="C98" s="3">
        <v>29</v>
      </c>
      <c r="E98" s="59" t="s">
        <v>59</v>
      </c>
      <c r="F98" s="59"/>
      <c r="N98" s="67">
        <v>31975.75</v>
      </c>
      <c r="O98" s="68"/>
      <c r="P98" s="4">
        <v>27684.67</v>
      </c>
      <c r="R98" s="60">
        <v>4291.08</v>
      </c>
      <c r="S98" s="60"/>
      <c r="T98" s="60"/>
      <c r="U98" s="60"/>
      <c r="W98" s="51">
        <f>staff!D17</f>
        <v>57455.014228</v>
      </c>
      <c r="X98"/>
    </row>
    <row r="99" spans="1:24" x14ac:dyDescent="0.25">
      <c r="C99" s="3">
        <v>30</v>
      </c>
      <c r="E99" s="59" t="s">
        <v>60</v>
      </c>
      <c r="F99" s="59"/>
      <c r="N99" s="65">
        <v>1000</v>
      </c>
      <c r="O99" s="66"/>
      <c r="R99" s="60">
        <v>1000</v>
      </c>
      <c r="S99" s="60"/>
      <c r="T99" s="60"/>
      <c r="U99" s="60"/>
      <c r="W99" s="51">
        <v>1000</v>
      </c>
      <c r="X99"/>
    </row>
    <row r="100" spans="1:24" x14ac:dyDescent="0.25">
      <c r="C100" s="3">
        <v>31</v>
      </c>
      <c r="E100" s="59" t="s">
        <v>61</v>
      </c>
      <c r="F100" s="59"/>
      <c r="N100" s="65">
        <v>500</v>
      </c>
      <c r="O100" s="66"/>
      <c r="R100" s="60">
        <v>500</v>
      </c>
      <c r="S100" s="60"/>
      <c r="T100" s="60"/>
      <c r="U100" s="60"/>
      <c r="W100" s="51">
        <v>500</v>
      </c>
      <c r="X100"/>
    </row>
    <row r="101" spans="1:24" x14ac:dyDescent="0.25">
      <c r="N101" s="40"/>
      <c r="O101" s="41"/>
      <c r="W101" s="21"/>
      <c r="X101"/>
    </row>
    <row r="102" spans="1:24" ht="13.8" thickBot="1" x14ac:dyDescent="0.3">
      <c r="N102" s="70">
        <v>33475.75</v>
      </c>
      <c r="O102" s="71"/>
      <c r="P102" s="23">
        <v>27684.67</v>
      </c>
      <c r="R102" s="63">
        <v>5791.08</v>
      </c>
      <c r="S102" s="63"/>
      <c r="T102" s="63"/>
      <c r="U102" s="63"/>
      <c r="W102" s="47">
        <f>SUM(W98:W101)</f>
        <v>58955.014228</v>
      </c>
      <c r="X102" s="45">
        <f>N102-W102</f>
        <v>-25479.264228</v>
      </c>
    </row>
    <row r="103" spans="1:24" x14ac:dyDescent="0.25">
      <c r="L103" s="11" t="s">
        <v>62</v>
      </c>
      <c r="M103" s="24">
        <f>staff!B17</f>
        <v>45471.680959999998</v>
      </c>
      <c r="N103" s="72">
        <f>M103+N99+N100</f>
        <v>46971.680959999998</v>
      </c>
      <c r="O103" s="73"/>
      <c r="P103" s="25">
        <f>N102-N103</f>
        <v>-13495.930959999998</v>
      </c>
      <c r="R103" s="74"/>
      <c r="S103" s="74"/>
      <c r="T103" s="74"/>
      <c r="U103" s="74"/>
      <c r="W103" s="21"/>
    </row>
    <row r="104" spans="1:24" x14ac:dyDescent="0.25">
      <c r="X104" s="48">
        <f>W105/N105-1</f>
        <v>0.17440736081452535</v>
      </c>
    </row>
    <row r="105" spans="1:24" x14ac:dyDescent="0.25">
      <c r="B105" s="57" t="s">
        <v>63</v>
      </c>
      <c r="C105" s="57"/>
      <c r="D105" s="57"/>
      <c r="E105" s="57"/>
      <c r="K105" s="63">
        <v>122085</v>
      </c>
      <c r="L105" s="63"/>
      <c r="M105" s="5">
        <v>130183.48</v>
      </c>
      <c r="N105" s="63">
        <v>114787.84</v>
      </c>
      <c r="O105" s="63"/>
      <c r="P105" s="5">
        <v>59430.720000000001</v>
      </c>
      <c r="R105" s="63">
        <v>63455.6</v>
      </c>
      <c r="S105" s="63"/>
      <c r="T105" s="63"/>
      <c r="U105" s="63"/>
      <c r="W105" s="20">
        <f>W46+W58+W73+W82+W91+W102</f>
        <v>134807.684228</v>
      </c>
      <c r="X105" s="43" t="s">
        <v>65</v>
      </c>
    </row>
    <row r="106" spans="1:24" x14ac:dyDescent="0.25">
      <c r="R106" s="21" t="s">
        <v>64</v>
      </c>
      <c r="S106" s="53"/>
      <c r="T106" s="53"/>
      <c r="U106" s="53"/>
      <c r="W106" s="20">
        <f>W22-W105</f>
        <v>-131807.684228</v>
      </c>
      <c r="X106" s="32"/>
    </row>
    <row r="107" spans="1:24" x14ac:dyDescent="0.25">
      <c r="A107" s="69" t="s">
        <v>66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W107" s="21"/>
      <c r="X107" s="32"/>
    </row>
    <row r="108" spans="1:24" x14ac:dyDescent="0.25">
      <c r="S108" s="6" t="s">
        <v>67</v>
      </c>
      <c r="T108" s="7">
        <v>2</v>
      </c>
      <c r="W108" s="21"/>
    </row>
  </sheetData>
  <mergeCells count="197">
    <mergeCell ref="A107:T107"/>
    <mergeCell ref="N102:O102"/>
    <mergeCell ref="R102:U102"/>
    <mergeCell ref="B105:E105"/>
    <mergeCell ref="K105:L105"/>
    <mergeCell ref="N105:O105"/>
    <mergeCell ref="R105:U105"/>
    <mergeCell ref="N103:O103"/>
    <mergeCell ref="S106:U106"/>
    <mergeCell ref="R103:U103"/>
    <mergeCell ref="E99:F99"/>
    <mergeCell ref="N99:O99"/>
    <mergeCell ref="R99:U99"/>
    <mergeCell ref="E100:F100"/>
    <mergeCell ref="N100:O100"/>
    <mergeCell ref="R100:U100"/>
    <mergeCell ref="E96:F96"/>
    <mergeCell ref="H96:I96"/>
    <mergeCell ref="K96:L96"/>
    <mergeCell ref="N96:O96"/>
    <mergeCell ref="R96:U96"/>
    <mergeCell ref="E98:F98"/>
    <mergeCell ref="N98:O98"/>
    <mergeCell ref="R98:U98"/>
    <mergeCell ref="N91:O91"/>
    <mergeCell ref="R91:U91"/>
    <mergeCell ref="B94:G95"/>
    <mergeCell ref="L94:M95"/>
    <mergeCell ref="N94:P95"/>
    <mergeCell ref="R94:U95"/>
    <mergeCell ref="E87:F87"/>
    <mergeCell ref="H87:I87"/>
    <mergeCell ref="K87:L87"/>
    <mergeCell ref="N87:O87"/>
    <mergeCell ref="R87:U87"/>
    <mergeCell ref="E89:F89"/>
    <mergeCell ref="N89:O89"/>
    <mergeCell ref="R89:U89"/>
    <mergeCell ref="N82:O82"/>
    <mergeCell ref="R82:U82"/>
    <mergeCell ref="B85:G86"/>
    <mergeCell ref="L85:M86"/>
    <mergeCell ref="N85:P86"/>
    <mergeCell ref="R85:U86"/>
    <mergeCell ref="P82:Q82"/>
    <mergeCell ref="E78:F78"/>
    <mergeCell ref="H78:I78"/>
    <mergeCell ref="K78:L78"/>
    <mergeCell ref="N78:O78"/>
    <mergeCell ref="R78:U78"/>
    <mergeCell ref="E80:F80"/>
    <mergeCell ref="N80:O80"/>
    <mergeCell ref="R80:U80"/>
    <mergeCell ref="P80:Q80"/>
    <mergeCell ref="E71:F71"/>
    <mergeCell ref="R71:U71"/>
    <mergeCell ref="N73:O73"/>
    <mergeCell ref="R73:U73"/>
    <mergeCell ref="B76:G77"/>
    <mergeCell ref="L76:M77"/>
    <mergeCell ref="N76:P77"/>
    <mergeCell ref="R76:U77"/>
    <mergeCell ref="E69:F69"/>
    <mergeCell ref="N69:O69"/>
    <mergeCell ref="R69:U69"/>
    <mergeCell ref="E70:F70"/>
    <mergeCell ref="N70:O70"/>
    <mergeCell ref="R70:U70"/>
    <mergeCell ref="E66:F66"/>
    <mergeCell ref="E67:F67"/>
    <mergeCell ref="N67:O67"/>
    <mergeCell ref="R67:U67"/>
    <mergeCell ref="E68:F68"/>
    <mergeCell ref="N68:O68"/>
    <mergeCell ref="R68:U68"/>
    <mergeCell ref="E63:F63"/>
    <mergeCell ref="H63:I63"/>
    <mergeCell ref="K63:L63"/>
    <mergeCell ref="N63:O63"/>
    <mergeCell ref="R63:U63"/>
    <mergeCell ref="E65:F65"/>
    <mergeCell ref="N65:O65"/>
    <mergeCell ref="R65:U65"/>
    <mergeCell ref="N58:O58"/>
    <mergeCell ref="R58:U58"/>
    <mergeCell ref="B61:G62"/>
    <mergeCell ref="L61:M62"/>
    <mergeCell ref="N61:P62"/>
    <mergeCell ref="R61:U62"/>
    <mergeCell ref="E55:F55"/>
    <mergeCell ref="N55:O55"/>
    <mergeCell ref="R55:U55"/>
    <mergeCell ref="E56:F56"/>
    <mergeCell ref="N56:O56"/>
    <mergeCell ref="R56:U56"/>
    <mergeCell ref="E53:F53"/>
    <mergeCell ref="N53:O53"/>
    <mergeCell ref="R53:U53"/>
    <mergeCell ref="E54:F54"/>
    <mergeCell ref="N54:O54"/>
    <mergeCell ref="R54:U54"/>
    <mergeCell ref="B49:G50"/>
    <mergeCell ref="L49:M50"/>
    <mergeCell ref="N49:P50"/>
    <mergeCell ref="R49:U50"/>
    <mergeCell ref="E51:F51"/>
    <mergeCell ref="H51:I51"/>
    <mergeCell ref="K51:L51"/>
    <mergeCell ref="N51:O51"/>
    <mergeCell ref="R51:U51"/>
    <mergeCell ref="E42:F42"/>
    <mergeCell ref="N42:O42"/>
    <mergeCell ref="R42:U42"/>
    <mergeCell ref="E43:F43"/>
    <mergeCell ref="E44:F44"/>
    <mergeCell ref="N46:O46"/>
    <mergeCell ref="R46:U46"/>
    <mergeCell ref="E40:F40"/>
    <mergeCell ref="N40:O40"/>
    <mergeCell ref="R40:U40"/>
    <mergeCell ref="E41:F41"/>
    <mergeCell ref="N41:O41"/>
    <mergeCell ref="R41:U41"/>
    <mergeCell ref="E38:F38"/>
    <mergeCell ref="N38:O38"/>
    <mergeCell ref="R38:U38"/>
    <mergeCell ref="E39:F39"/>
    <mergeCell ref="N39:O39"/>
    <mergeCell ref="R39:U39"/>
    <mergeCell ref="E36:F36"/>
    <mergeCell ref="N36:O36"/>
    <mergeCell ref="R36:U36"/>
    <mergeCell ref="E37:F37"/>
    <mergeCell ref="N37:O37"/>
    <mergeCell ref="R37:U37"/>
    <mergeCell ref="E34:F34"/>
    <mergeCell ref="N34:O34"/>
    <mergeCell ref="R34:U34"/>
    <mergeCell ref="E35:F35"/>
    <mergeCell ref="N35:O35"/>
    <mergeCell ref="R35:U35"/>
    <mergeCell ref="E32:F32"/>
    <mergeCell ref="N32:O32"/>
    <mergeCell ref="R32:U32"/>
    <mergeCell ref="E33:F33"/>
    <mergeCell ref="N33:O33"/>
    <mergeCell ref="R33:U33"/>
    <mergeCell ref="E30:F30"/>
    <mergeCell ref="N30:O30"/>
    <mergeCell ref="R30:U30"/>
    <mergeCell ref="E31:F31"/>
    <mergeCell ref="N31:O31"/>
    <mergeCell ref="R31:U31"/>
    <mergeCell ref="E27:F27"/>
    <mergeCell ref="H27:I27"/>
    <mergeCell ref="K27:L27"/>
    <mergeCell ref="N27:O27"/>
    <mergeCell ref="R27:U27"/>
    <mergeCell ref="E29:F29"/>
    <mergeCell ref="N29:O29"/>
    <mergeCell ref="R29:U29"/>
    <mergeCell ref="E20:F20"/>
    <mergeCell ref="R20:U20"/>
    <mergeCell ref="K22:L22"/>
    <mergeCell ref="R22:U22"/>
    <mergeCell ref="B25:G26"/>
    <mergeCell ref="L25:M26"/>
    <mergeCell ref="N25:P26"/>
    <mergeCell ref="R25:U26"/>
    <mergeCell ref="E17:F17"/>
    <mergeCell ref="R17:U17"/>
    <mergeCell ref="E18:F18"/>
    <mergeCell ref="K18:L18"/>
    <mergeCell ref="R18:U18"/>
    <mergeCell ref="E19:F19"/>
    <mergeCell ref="R19:U19"/>
    <mergeCell ref="E16:F16"/>
    <mergeCell ref="K16:L16"/>
    <mergeCell ref="R16:U16"/>
    <mergeCell ref="E12:F12"/>
    <mergeCell ref="H12:I12"/>
    <mergeCell ref="K12:L12"/>
    <mergeCell ref="N12:O12"/>
    <mergeCell ref="R12:U12"/>
    <mergeCell ref="E14:F14"/>
    <mergeCell ref="K14:L14"/>
    <mergeCell ref="O1:T2"/>
    <mergeCell ref="A3:T3"/>
    <mergeCell ref="A5:T6"/>
    <mergeCell ref="B8:I8"/>
    <mergeCell ref="B10:G11"/>
    <mergeCell ref="L10:M11"/>
    <mergeCell ref="N10:P11"/>
    <mergeCell ref="R10:U11"/>
    <mergeCell ref="E15:F15"/>
    <mergeCell ref="K15:L15"/>
    <mergeCell ref="R15:U15"/>
  </mergeCells>
  <pageMargins left="0.25" right="0.25" top="0.25" bottom="0.25" header="0" footer="0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EB61-6BA3-4B25-A7B1-036567486E63}">
  <dimension ref="A1:G18"/>
  <sheetViews>
    <sheetView workbookViewId="0">
      <selection sqref="A1:D17"/>
    </sheetView>
  </sheetViews>
  <sheetFormatPr defaultRowHeight="13.2" x14ac:dyDescent="0.25"/>
  <cols>
    <col min="1" max="1" width="14.88671875" style="17" bestFit="1" customWidth="1"/>
    <col min="2" max="2" width="11.33203125" bestFit="1" customWidth="1"/>
    <col min="3" max="3" width="18.88671875" bestFit="1" customWidth="1"/>
    <col min="4" max="5" width="11.33203125" bestFit="1" customWidth="1"/>
    <col min="6" max="7" width="10.33203125" bestFit="1" customWidth="1"/>
  </cols>
  <sheetData>
    <row r="1" spans="1:7" s="11" customFormat="1" x14ac:dyDescent="0.25">
      <c r="A1" s="15" t="s">
        <v>68</v>
      </c>
      <c r="B1" s="11" t="s">
        <v>69</v>
      </c>
      <c r="C1" s="11" t="s">
        <v>70</v>
      </c>
      <c r="D1" s="11" t="s">
        <v>71</v>
      </c>
    </row>
    <row r="2" spans="1:7" x14ac:dyDescent="0.25">
      <c r="A2" s="16" t="s">
        <v>72</v>
      </c>
      <c r="B2" s="12">
        <v>29149.119999999999</v>
      </c>
      <c r="C2" s="28">
        <v>3.15E-2</v>
      </c>
      <c r="D2" s="12">
        <f>B2*1.0315</f>
        <v>30067.317280000003</v>
      </c>
      <c r="E2" s="35">
        <v>0.05</v>
      </c>
      <c r="F2" s="35">
        <v>0.1</v>
      </c>
      <c r="G2" s="35">
        <v>0.2</v>
      </c>
    </row>
    <row r="3" spans="1:7" x14ac:dyDescent="0.25">
      <c r="A3" s="16" t="s">
        <v>73</v>
      </c>
      <c r="B3" s="12">
        <f>B2*0.02</f>
        <v>582.98239999999998</v>
      </c>
      <c r="C3" s="29" t="s">
        <v>74</v>
      </c>
      <c r="D3" s="12">
        <f>D2*0.2</f>
        <v>6013.4634560000013</v>
      </c>
      <c r="E3" s="13">
        <f>$D2*E2</f>
        <v>1503.3658640000003</v>
      </c>
      <c r="F3" s="13">
        <f>$D2*F2</f>
        <v>3006.7317280000007</v>
      </c>
      <c r="G3" s="13">
        <f>$D2*G2</f>
        <v>6013.4634560000013</v>
      </c>
    </row>
    <row r="4" spans="1:7" x14ac:dyDescent="0.25">
      <c r="A4" s="16" t="s">
        <v>75</v>
      </c>
      <c r="B4" s="12">
        <f>B2*0.138</f>
        <v>4022.5785600000004</v>
      </c>
      <c r="D4" s="12">
        <f>D2*0.15</f>
        <v>4510.0975920000001</v>
      </c>
    </row>
    <row r="5" spans="1:7" s="11" customFormat="1" x14ac:dyDescent="0.25">
      <c r="A5" s="15"/>
      <c r="B5" s="14">
        <f>SUM(B2:B4)</f>
        <v>33754.680959999998</v>
      </c>
      <c r="D5" s="14">
        <f>SUM(D2:D4)</f>
        <v>40590.878327999999</v>
      </c>
    </row>
    <row r="6" spans="1:7" x14ac:dyDescent="0.25">
      <c r="A6" s="15" t="s">
        <v>76</v>
      </c>
    </row>
    <row r="7" spans="1:7" x14ac:dyDescent="0.25">
      <c r="A7" s="16" t="s">
        <v>77</v>
      </c>
      <c r="B7" s="12">
        <v>12.5</v>
      </c>
      <c r="C7" s="26" t="s">
        <v>78</v>
      </c>
      <c r="D7" s="12">
        <v>13.5</v>
      </c>
    </row>
    <row r="8" spans="1:7" x14ac:dyDescent="0.25">
      <c r="A8" s="16" t="s">
        <v>79</v>
      </c>
      <c r="B8" s="9">
        <v>600</v>
      </c>
      <c r="C8" s="27" t="s">
        <v>80</v>
      </c>
      <c r="D8" s="17">
        <v>600</v>
      </c>
    </row>
    <row r="9" spans="1:7" x14ac:dyDescent="0.25">
      <c r="A9" s="16" t="s">
        <v>81</v>
      </c>
      <c r="B9" s="12">
        <f>B7*B8</f>
        <v>7500</v>
      </c>
      <c r="D9" s="12">
        <f>D7*D8</f>
        <v>8100</v>
      </c>
    </row>
    <row r="10" spans="1:7" x14ac:dyDescent="0.25">
      <c r="A10" s="16" t="s">
        <v>82</v>
      </c>
      <c r="B10" s="12">
        <f>B9*0.138</f>
        <v>1035</v>
      </c>
      <c r="D10" s="13">
        <f>D9*0.15</f>
        <v>1215</v>
      </c>
    </row>
    <row r="11" spans="1:7" s="11" customFormat="1" x14ac:dyDescent="0.25">
      <c r="A11" s="15" t="s">
        <v>83</v>
      </c>
      <c r="B11" s="18">
        <f>B9+B10</f>
        <v>8535</v>
      </c>
      <c r="D11" s="14">
        <f>D9+D10</f>
        <v>9315</v>
      </c>
    </row>
    <row r="12" spans="1:7" x14ac:dyDescent="0.25">
      <c r="A12" s="15" t="s">
        <v>84</v>
      </c>
    </row>
    <row r="13" spans="1:7" x14ac:dyDescent="0.25">
      <c r="A13" s="15" t="s">
        <v>72</v>
      </c>
      <c r="B13" s="12">
        <v>6364</v>
      </c>
      <c r="C13" s="10">
        <v>3.15E-2</v>
      </c>
      <c r="D13" s="18">
        <f>B13*1.0315</f>
        <v>6564.4660000000003</v>
      </c>
    </row>
    <row r="14" spans="1:7" x14ac:dyDescent="0.25">
      <c r="A14" s="15" t="s">
        <v>82</v>
      </c>
      <c r="B14" s="12">
        <f>B13*0.138</f>
        <v>878.23200000000008</v>
      </c>
      <c r="D14" s="13">
        <f>D13*0.15</f>
        <v>984.66989999999998</v>
      </c>
    </row>
    <row r="15" spans="1:7" s="11" customFormat="1" x14ac:dyDescent="0.25">
      <c r="A15" s="15" t="s">
        <v>83</v>
      </c>
      <c r="B15" s="18">
        <f>6364</f>
        <v>6364</v>
      </c>
      <c r="D15" s="14">
        <f>D14+D13</f>
        <v>7549.1359000000002</v>
      </c>
    </row>
    <row r="16" spans="1:7" s="11" customFormat="1" x14ac:dyDescent="0.25">
      <c r="A16" s="15" t="s">
        <v>85</v>
      </c>
      <c r="B16" s="18">
        <v>-3182</v>
      </c>
      <c r="D16" s="14"/>
    </row>
    <row r="17" spans="1:5" s="11" customFormat="1" ht="13.8" thickBot="1" x14ac:dyDescent="0.3">
      <c r="A17" s="36" t="s">
        <v>86</v>
      </c>
      <c r="B17" s="37">
        <f>B5+B11+B15+B16</f>
        <v>45471.680959999998</v>
      </c>
      <c r="C17" s="38"/>
      <c r="D17" s="37">
        <f>D5+D11+D15</f>
        <v>57455.014228</v>
      </c>
      <c r="E17" s="39">
        <f>D17/B17-1</f>
        <v>0.26353398455934274</v>
      </c>
    </row>
    <row r="18" spans="1:5" ht="13.8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DF693E1894D4B99E6EC0F1B5F930A" ma:contentTypeVersion="17" ma:contentTypeDescription="Create a new document." ma:contentTypeScope="" ma:versionID="0e227cb7a976e268c28998304bf618a2">
  <xsd:schema xmlns:xsd="http://www.w3.org/2001/XMLSchema" xmlns:xs="http://www.w3.org/2001/XMLSchema" xmlns:p="http://schemas.microsoft.com/office/2006/metadata/properties" xmlns:ns2="2e1260d3-3d1e-453b-8cb7-6a1e8b14d5ce" xmlns:ns3="cdb80f4a-3673-4919-bdc2-a24071a5a83a" targetNamespace="http://schemas.microsoft.com/office/2006/metadata/properties" ma:root="true" ma:fieldsID="19331424b3ba7ac86a0dcf27619dc713" ns2:_="" ns3:_="">
    <xsd:import namespace="2e1260d3-3d1e-453b-8cb7-6a1e8b14d5ce"/>
    <xsd:import namespace="cdb80f4a-3673-4919-bdc2-a24071a5a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260d3-3d1e-453b-8cb7-6a1e8b14d5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342b7b0-fc7c-4606-9887-d3a5cb5736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80f4a-3673-4919-bdc2-a24071a5a8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2d12ee0-98db-41a5-a1bd-801c4e8b515b}" ma:internalName="TaxCatchAll" ma:showField="CatchAllData" ma:web="cdb80f4a-3673-4919-bdc2-a24071a5a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70175-BDA5-4662-B79E-7A4785DA6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260d3-3d1e-453b-8cb7-6a1e8b14d5ce"/>
    <ds:schemaRef ds:uri="cdb80f4a-3673-4919-bdc2-a24071a5a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6B648D-8497-4DF5-9121-355924FBA2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staff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NetPosition</dc:title>
  <dc:subject/>
  <dc:creator>Crystal Decisions</dc:creator>
  <cp:keywords/>
  <dc:description>Powered by Crystal</dc:description>
  <cp:lastModifiedBy>Parish Clerk</cp:lastModifiedBy>
  <cp:revision/>
  <dcterms:created xsi:type="dcterms:W3CDTF">2024-10-02T15:07:31Z</dcterms:created>
  <dcterms:modified xsi:type="dcterms:W3CDTF">2025-03-20T10:55:12Z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01DF726C87B719819DD5217582A3BA8F2F2770E8F59282A435BCD6DCF4CBD5631FA5C22438A1DCA6C78170E3B01295BF0D7694D7E395CD4B3A78BE953E3A28111F2F6D4D75CEE56F931F6915CA1400FE490B0A9F6A3FD308E142767B58FDBD97E8CF4E2C1BA388033452285CDC405A14B39282EB3BC91307D209A6802C7FA59</vt:lpwstr>
  </property>
  <property fmtid="{D5CDD505-2E9C-101B-9397-08002B2CF9AE}" pid="3" name="Business Objects Context Information1">
    <vt:lpwstr>D10FCB1663D7B174567F90FDED63D196D215785EC3E119A456C6DA6E6833D74817C9EFFE78F0DD76511DB66368B4B31C2E41704C49967A40BB10275928E59D4AD13FD36E5B13B4AF20005620DD8B2DBEE5DD2C83D08D122679D18C8F2385F9142E3A307EA5FFE6812203A7307ED16E9F84F8E5001F0EB90E221EDC12BDA6E93</vt:lpwstr>
  </property>
  <property fmtid="{D5CDD505-2E9C-101B-9397-08002B2CF9AE}" pid="4" name="Business Objects Context Information2">
    <vt:lpwstr>DF02304C7DF23A5E7C680F7211F8A14D1B015749185828E1D15CE77B54D0363897DDA686881F2A97A31CB112E3972C3231B6713EB8477C8DE7E5ADF3292F59AC814A3D6BA8E371DA8AE2F47A49C1082B1870FE91A18FBF22D0113C12CF8796FBC21E6E432135758D144B099E4ABD05CDC4CEF90F5C78DC60FEA55DA14D87D0E</vt:lpwstr>
  </property>
  <property fmtid="{D5CDD505-2E9C-101B-9397-08002B2CF9AE}" pid="5" name="Business Objects Context Information3">
    <vt:lpwstr>B2D6256053326E0775961CF3DF6AA6106814766B7D95BFF47B07AF7343C5A0483B1918181378EA2691FB97AF91F4A590F0877B8A89E0FEEA9AFA041B5936037A908B2CC99A969015AD404FC0A4E134557160B015531964504829934650AFCEDF0CF97E7A377A83D68E1A2D869CE3A29A185EF3033AEF7F3DBB9DEDBB889B172</vt:lpwstr>
  </property>
  <property fmtid="{D5CDD505-2E9C-101B-9397-08002B2CF9AE}" pid="6" name="Business Objects Context Information4">
    <vt:lpwstr>691EAADFA4349956A9A36A913E0F784C246F7AF47FB11CBBEEF01E662F073A4E49C383206818E25D6B14A226ACBDA405B20F8315A05B6E9E134131E786D5F4A136FDE70930B1A4027C1BCAC273C479FA3B394DF2BA346AC0042EDF8BF80D1300AC9A13D206621A59F51D46FCA2CFA9B6FBADE430EAF816C0E463ED613E1EE0C</vt:lpwstr>
  </property>
  <property fmtid="{D5CDD505-2E9C-101B-9397-08002B2CF9AE}" pid="7" name="Business Objects Context Information5">
    <vt:lpwstr>C5D0CF9B1C71D2AD2487A838D96D0327B8697156E64F756630BCC9E49C4482CE51136340FB50C80776B3D1BE255B090B8194D6974E923F035F636CDBBFA63BD4C45AC09DA00EA7FA58F2D9DDE7812B3EC9BDA0CCFAEFC9313FE2F9A9DE3C21BEC0BFC0EDDE3339D936F9BB9300113713C95CFAD00809B16D5263E54D0636905</vt:lpwstr>
  </property>
  <property fmtid="{D5CDD505-2E9C-101B-9397-08002B2CF9AE}" pid="8" name="Business Objects Context Information6">
    <vt:lpwstr>FE33E66B29015F59935750E66815F9CE15A43E7500CBE91884DFA7F7D40F21AFB92DAFE5AA3AAEB703A979A5B24C9E9EE1A09C8F14458C7F3CAA76A7E24C3B6438D050E205B617A4B7949AF288AAB3122D8673656B8B4323977C35C76D1561BE4A7A253874BB238577064B8A13621A04003B24F9A35024777C45EC7CB105837</vt:lpwstr>
  </property>
  <property fmtid="{D5CDD505-2E9C-101B-9397-08002B2CF9AE}" pid="9" name="Business Objects Context Information7">
    <vt:lpwstr>BA2858D7DCA6239D2626278AD854C5DA899170D132C4E5838F4BE609CB49DC180D854CEFC429B9ECC1563CDB4E8A5951F4B6B6A76EFA0F862792F2A389C69D3412888B97204E4F99296DCAF2F6812AA3364A8B6A4A8465B1C0CAF762583E457C86B5CBC88BA5423415912F0C28ABD5AC219726EDEAEE8C6440BFE494F880E4B</vt:lpwstr>
  </property>
  <property fmtid="{D5CDD505-2E9C-101B-9397-08002B2CF9AE}" pid="10" name="Business Objects Context Information8">
    <vt:lpwstr>F57E26283880CEEF99E1B0EA16FCE7A3AE147B9CC1B6961F7A44F28A4103E8263DAE9BEA2497F639C517C109DF9D3D8A72A06A11D7ED7919DC0FB36AD86A9F810E26977B36CD805811F7EE1CDFCE9C3F429D709931577284DCBAC6729103794A932EB6BD0B1CB2CFA6717DDD14A5FBB996C027AD7BD2E1B0457341DF4491F89</vt:lpwstr>
  </property>
  <property fmtid="{D5CDD505-2E9C-101B-9397-08002B2CF9AE}" pid="11" name="Business Objects Context Information9">
    <vt:lpwstr>1A681E9443ACAA52D96042E0CF2C56E6E91565D69124536F73C977D59979C4E76B117873132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</Properties>
</file>